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6"/>
  <workbookPr/>
  <mc:AlternateContent xmlns:mc="http://schemas.openxmlformats.org/markup-compatibility/2006">
    <mc:Choice Requires="x15">
      <x15ac:absPath xmlns:x15ac="http://schemas.microsoft.com/office/spreadsheetml/2010/11/ac" url="C:\Users\yLazr\Documents\EMINES\C.I\CI 2A\MECATRONIC\"/>
    </mc:Choice>
  </mc:AlternateContent>
  <xr:revisionPtr revIDLastSave="0" documentId="8_{6434F1AA-BF7E-4315-9283-93BCC2E0A8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F94" i="1"/>
  <c r="F91" i="1"/>
  <c r="M14" i="1"/>
  <c r="M15" i="1"/>
  <c r="M13" i="1"/>
  <c r="D20" i="1" s="1"/>
  <c r="F25" i="1" s="1"/>
  <c r="F32" i="1" s="1"/>
  <c r="F40" i="1" s="1"/>
  <c r="F47" i="1" l="1"/>
  <c r="F54" i="1" s="1"/>
  <c r="F62" i="1" s="1"/>
  <c r="F76" i="1" s="1"/>
  <c r="F101" i="1"/>
  <c r="F81" i="1"/>
  <c r="F105" i="1"/>
  <c r="F108" i="1"/>
</calcChain>
</file>

<file path=xl/sharedStrings.xml><?xml version="1.0" encoding="utf-8"?>
<sst xmlns="http://schemas.openxmlformats.org/spreadsheetml/2006/main" count="92" uniqueCount="75">
  <si>
    <t>Inputs (Design)</t>
  </si>
  <si>
    <t>Value</t>
  </si>
  <si>
    <t>Unit</t>
  </si>
  <si>
    <t>Inputs (Materials)</t>
  </si>
  <si>
    <t>Materials Needed</t>
  </si>
  <si>
    <t>g  = Gravitational acceleration</t>
  </si>
  <si>
    <t>m/s2</t>
  </si>
  <si>
    <t>Force applied by driver</t>
  </si>
  <si>
    <t>N</t>
  </si>
  <si>
    <t>Pedal</t>
  </si>
  <si>
    <t>m = Gross Mass (Kart + Driver)</t>
  </si>
  <si>
    <t>Kg</t>
  </si>
  <si>
    <t>r = Pedal ratio</t>
  </si>
  <si>
    <t>-</t>
  </si>
  <si>
    <t>Master Cylinder</t>
  </si>
  <si>
    <t>L = Wheel Base</t>
  </si>
  <si>
    <t>mm</t>
  </si>
  <si>
    <t>mc = Master cylinder bore diameter</t>
  </si>
  <si>
    <t>Fluid Lines</t>
  </si>
  <si>
    <t>C.G:
G</t>
  </si>
  <si>
    <t>Lf = Distance of G from front wheel</t>
  </si>
  <si>
    <t>cd = Calliper bore diameter</t>
  </si>
  <si>
    <t>Caliper (2 pistons)</t>
  </si>
  <si>
    <t>Lr = Distance of G from rear wheel</t>
  </si>
  <si>
    <t>n = No. of pistons</t>
  </si>
  <si>
    <t>Brake disc</t>
  </si>
  <si>
    <t>h = Height of G</t>
  </si>
  <si>
    <t>pw = Pad width</t>
  </si>
  <si>
    <t>d = Tire radius</t>
  </si>
  <si>
    <t>Disc = Disc Radius</t>
  </si>
  <si>
    <r>
      <t xml:space="preserve">m = </t>
    </r>
    <r>
      <rPr>
        <b/>
        <sz val="11"/>
        <color theme="1"/>
        <rFont val="Calibri"/>
        <family val="2"/>
        <scheme val="minor"/>
      </rPr>
      <t>Coefficient of friction between ground and tire</t>
    </r>
  </si>
  <si>
    <r>
      <t xml:space="preserve">l = </t>
    </r>
    <r>
      <rPr>
        <b/>
        <sz val="11"/>
        <color theme="1"/>
        <rFont val="Calibri"/>
        <family val="2"/>
        <scheme val="minor"/>
      </rPr>
      <t>Coefficient of friction between pad and rotor</t>
    </r>
  </si>
  <si>
    <t>Parameters (Materials)</t>
  </si>
  <si>
    <t>Fp = Force output by pedal</t>
  </si>
  <si>
    <t>amc = Master cylinder bore area</t>
  </si>
  <si>
    <t>mm2</t>
  </si>
  <si>
    <t>acd = Caliper bore area</t>
  </si>
  <si>
    <t>Force en entrée du maître-cylindre (Fmc) :</t>
  </si>
  <si>
    <r>
      <t>F</t>
    </r>
    <r>
      <rPr>
        <sz val="8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 = F</t>
    </r>
    <r>
      <rPr>
        <sz val="8"/>
        <color theme="1"/>
        <rFont val="Calibri"/>
        <family val="2"/>
        <scheme val="minor"/>
      </rPr>
      <t>mp</t>
    </r>
  </si>
  <si>
    <t xml:space="preserve">Fmc (N) = </t>
  </si>
  <si>
    <t>Pression interne (P) :</t>
  </si>
  <si>
    <t>Force master cylinder / Master cylinder bore area</t>
  </si>
  <si>
    <t>P (N/mm2) =</t>
  </si>
  <si>
    <t>Force étrier (Fcal) :</t>
  </si>
  <si>
    <t xml:space="preserve">Pression uniforme (pression hydrostatique) </t>
  </si>
  <si>
    <r>
      <t>F</t>
    </r>
    <r>
      <rPr>
        <b/>
        <sz val="8"/>
        <color theme="1"/>
        <rFont val="Calibri"/>
        <family val="2"/>
        <scheme val="minor"/>
      </rPr>
      <t xml:space="preserve">cal </t>
    </r>
    <r>
      <rPr>
        <b/>
        <sz val="11"/>
        <color theme="1"/>
        <rFont val="Calibri"/>
        <family val="2"/>
        <scheme val="minor"/>
      </rPr>
      <t xml:space="preserve">(N) = </t>
    </r>
  </si>
  <si>
    <t>Force de serrage (Fcp) :</t>
  </si>
  <si>
    <r>
      <t>F</t>
    </r>
    <r>
      <rPr>
        <b/>
        <sz val="8"/>
        <color theme="1"/>
        <rFont val="Calibri"/>
        <family val="2"/>
        <scheme val="minor"/>
      </rPr>
      <t>cp</t>
    </r>
    <r>
      <rPr>
        <b/>
        <sz val="11"/>
        <color theme="1"/>
        <rFont val="Calibri"/>
        <family val="2"/>
        <scheme val="minor"/>
      </rPr>
      <t xml:space="preserve"> (N) = </t>
    </r>
  </si>
  <si>
    <t>Couple de freinage (T) :</t>
  </si>
  <si>
    <t>(frictional force)*(effective disc radius)</t>
  </si>
  <si>
    <t xml:space="preserve">T (N.mm) = </t>
  </si>
  <si>
    <t xml:space="preserve">Force de freinage (Fb) : </t>
  </si>
  <si>
    <t>Couple constant</t>
  </si>
  <si>
    <r>
      <t>F</t>
    </r>
    <r>
      <rPr>
        <b/>
        <sz val="8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(N) = </t>
    </r>
  </si>
  <si>
    <t>Deceleration (a) :</t>
  </si>
  <si>
    <r>
      <t>F</t>
    </r>
    <r>
      <rPr>
        <sz val="8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(total weight) * (deceleration)</t>
    </r>
  </si>
  <si>
    <t xml:space="preserve">a (m/s2) = </t>
  </si>
  <si>
    <t>Distance de freinage (dist) :</t>
  </si>
  <si>
    <t xml:space="preserve">Test speed v (m/s) =  </t>
  </si>
  <si>
    <t xml:space="preserve">dist (m) = </t>
  </si>
  <si>
    <t xml:space="preserve">Temps d'arrêt (t) : </t>
  </si>
  <si>
    <t>t (s) =</t>
  </si>
  <si>
    <t>Distribution of weight in static conditions :</t>
  </si>
  <si>
    <t>Static Load on front axle :</t>
  </si>
  <si>
    <r>
      <t>G</t>
    </r>
    <r>
      <rPr>
        <b/>
        <sz val="8"/>
        <color theme="1"/>
        <rFont val="Calibri"/>
        <family val="2"/>
        <scheme val="minor"/>
      </rPr>
      <t xml:space="preserve">FA </t>
    </r>
    <r>
      <rPr>
        <b/>
        <sz val="11"/>
        <color theme="1"/>
        <rFont val="Calibri"/>
        <family val="2"/>
        <scheme val="minor"/>
      </rPr>
      <t xml:space="preserve">(N) = </t>
    </r>
  </si>
  <si>
    <t>Static Load on rear axle :</t>
  </si>
  <si>
    <r>
      <t>G</t>
    </r>
    <r>
      <rPr>
        <b/>
        <sz val="8"/>
        <color theme="1"/>
        <rFont val="Calibri"/>
        <family val="2"/>
        <scheme val="minor"/>
      </rPr>
      <t xml:space="preserve">RA </t>
    </r>
    <r>
      <rPr>
        <b/>
        <sz val="11"/>
        <color theme="1"/>
        <rFont val="Calibri"/>
        <family val="2"/>
        <scheme val="minor"/>
      </rPr>
      <t xml:space="preserve">(N) = </t>
    </r>
  </si>
  <si>
    <t>Distribution of weight in dynamic conditions :</t>
  </si>
  <si>
    <t>(When braking a pseudo-force F is developed)</t>
  </si>
  <si>
    <t xml:space="preserve">F (N) = </t>
  </si>
  <si>
    <t>F is the transfered weight to the front axle</t>
  </si>
  <si>
    <t>Dynamic Load on front axle :</t>
  </si>
  <si>
    <r>
      <t>G</t>
    </r>
    <r>
      <rPr>
        <b/>
        <sz val="8"/>
        <color theme="1"/>
        <rFont val="Calibri"/>
        <family val="2"/>
        <scheme val="minor"/>
      </rPr>
      <t xml:space="preserve">DFA </t>
    </r>
    <r>
      <rPr>
        <b/>
        <sz val="11"/>
        <color theme="1"/>
        <rFont val="Calibri"/>
        <family val="2"/>
        <scheme val="minor"/>
      </rPr>
      <t xml:space="preserve">(N) = </t>
    </r>
  </si>
  <si>
    <t>Dynamic Load on rear axle :</t>
  </si>
  <si>
    <r>
      <t>G</t>
    </r>
    <r>
      <rPr>
        <b/>
        <sz val="8"/>
        <color theme="1"/>
        <rFont val="Calibri"/>
        <family val="2"/>
        <scheme val="minor"/>
      </rPr>
      <t xml:space="preserve">DRA </t>
    </r>
    <r>
      <rPr>
        <b/>
        <sz val="11"/>
        <color theme="1"/>
        <rFont val="Calibri"/>
        <family val="2"/>
        <scheme val="minor"/>
      </rPr>
      <t xml:space="preserve">(N)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</si>
</sst>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b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8">
    <xf numFmtId="0" fontId="0" fillId="0" borderId="0" xfId="0"/>
    <xf numFmtId="0" fontId="1" fillId="2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2" fillId="0" borderId="12" xfId="0" applyFont="1" applyBorder="1" applyAlignment="1">
      <alignment horizontal="right"/>
    </xf>
    <xf numFmtId="0" fontId="8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90</xdr:row>
      <xdr:rowOff>23812</xdr:rowOff>
    </xdr:from>
    <xdr:ext cx="80900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94F796E-F232-4461-B045-9F1AD6EB8571}"/>
                </a:ext>
              </a:extLst>
            </xdr:cNvPr>
            <xdr:cNvSpPr txBox="1"/>
          </xdr:nvSpPr>
          <xdr:spPr>
            <a:xfrm>
              <a:off x="4324350" y="3595687"/>
              <a:ext cx="80900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𝐹𝐴</m:t>
                        </m:r>
                      </m:sub>
                    </m:sSub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𝑚𝑔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sub>
                        </m:sSub>
                      </m:num>
                      <m:den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94F796E-F232-4461-B045-9F1AD6EB8571}"/>
                </a:ext>
              </a:extLst>
            </xdr:cNvPr>
            <xdr:cNvSpPr txBox="1"/>
          </xdr:nvSpPr>
          <xdr:spPr>
            <a:xfrm>
              <a:off x="4324350" y="3595687"/>
              <a:ext cx="80900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panose="02040503050406030204" pitchFamily="18" charset="0"/>
                </a:rPr>
                <a:t>𝐹𝐴=𝑚𝑔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𝐿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panose="02040503050406030204" pitchFamily="18" charset="0"/>
                </a:rPr>
                <a:t>𝑟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100" i="0">
                  <a:latin typeface="Cambria Math" panose="02040503050406030204" pitchFamily="18" charset="0"/>
                </a:rPr>
                <a:t>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381000</xdr:colOff>
      <xdr:row>93</xdr:row>
      <xdr:rowOff>38100</xdr:rowOff>
    </xdr:from>
    <xdr:ext cx="810543" cy="320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9AA8C95-A5CA-4AFD-B72D-571B3C078D21}"/>
                </a:ext>
              </a:extLst>
            </xdr:cNvPr>
            <xdr:cNvSpPr txBox="1"/>
          </xdr:nvSpPr>
          <xdr:spPr>
            <a:xfrm>
              <a:off x="4295775" y="4181475"/>
              <a:ext cx="810543" cy="320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𝑅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𝑚𝑔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</m:num>
                      <m:den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9AA8C95-A5CA-4AFD-B72D-571B3C078D21}"/>
                </a:ext>
              </a:extLst>
            </xdr:cNvPr>
            <xdr:cNvSpPr txBox="1"/>
          </xdr:nvSpPr>
          <xdr:spPr>
            <a:xfrm>
              <a:off x="4295775" y="4181475"/>
              <a:ext cx="810543" cy="320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fr-FR" sz="1100" b="0" i="0">
                  <a:latin typeface="Cambria Math" panose="02040503050406030204" pitchFamily="18" charset="0"/>
                </a:rPr>
                <a:t>𝑅</a:t>
              </a:r>
              <a:r>
                <a:rPr lang="en-US" sz="1100" i="0">
                  <a:latin typeface="Cambria Math" panose="02040503050406030204" pitchFamily="18" charset="0"/>
                </a:rPr>
                <a:t>𝐴=𝑚𝑔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𝐿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fr-FR" sz="1100" b="0" i="0">
                  <a:latin typeface="Cambria Math" panose="02040503050406030204" pitchFamily="18" charset="0"/>
                </a:rPr>
                <a:t>𝑓</a:t>
              </a:r>
              <a:r>
                <a:rPr lang="en-US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100" i="0">
                  <a:latin typeface="Cambria Math" panose="02040503050406030204" pitchFamily="18" charset="0"/>
                </a:rPr>
                <a:t>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371475</xdr:colOff>
      <xdr:row>104</xdr:row>
      <xdr:rowOff>80962</xdr:rowOff>
    </xdr:from>
    <xdr:ext cx="99315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11CC663-990E-4762-A104-160FC43D27CB}"/>
                </a:ext>
              </a:extLst>
            </xdr:cNvPr>
            <xdr:cNvSpPr txBox="1"/>
          </xdr:nvSpPr>
          <xdr:spPr>
            <a:xfrm>
              <a:off x="4286250" y="6386512"/>
              <a:ext cx="9931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𝐹𝐴</m:t>
                        </m:r>
                      </m:sub>
                    </m:sSub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𝐺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𝐹𝐴</m:t>
                        </m:r>
                      </m:sub>
                    </m:sSub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11CC663-990E-4762-A104-160FC43D27CB}"/>
                </a:ext>
              </a:extLst>
            </xdr:cNvPr>
            <xdr:cNvSpPr txBox="1"/>
          </xdr:nvSpPr>
          <xdr:spPr>
            <a:xfrm>
              <a:off x="4286250" y="6386512"/>
              <a:ext cx="9931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fr-FR" sz="1100" b="0" i="0">
                  <a:latin typeface="Cambria Math" panose="02040503050406030204" pitchFamily="18" charset="0"/>
                </a:rPr>
                <a:t>𝐷</a:t>
              </a:r>
              <a:r>
                <a:rPr lang="en-US" sz="1100" i="0">
                  <a:latin typeface="Cambria Math" panose="02040503050406030204" pitchFamily="18" charset="0"/>
                </a:rPr>
                <a:t>𝐹𝐴=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𝐺_𝐹𝐴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+𝐹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447675</xdr:colOff>
      <xdr:row>100</xdr:row>
      <xdr:rowOff>33337</xdr:rowOff>
    </xdr:from>
    <xdr:ext cx="584840" cy="3202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4F82D8E-2E38-44F2-B509-F44E6CEA088B}"/>
                </a:ext>
              </a:extLst>
            </xdr:cNvPr>
            <xdr:cNvSpPr txBox="1"/>
          </xdr:nvSpPr>
          <xdr:spPr>
            <a:xfrm>
              <a:off x="4362450" y="5557837"/>
              <a:ext cx="584840" cy="3202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𝑚𝑎h</m:t>
                        </m:r>
                      </m:num>
                      <m:den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4F82D8E-2E38-44F2-B509-F44E6CEA088B}"/>
                </a:ext>
              </a:extLst>
            </xdr:cNvPr>
            <xdr:cNvSpPr txBox="1"/>
          </xdr:nvSpPr>
          <xdr:spPr>
            <a:xfrm>
              <a:off x="4362450" y="5557837"/>
              <a:ext cx="584840" cy="3202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𝐹=𝑚𝑎ℎ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100" i="0">
                  <a:latin typeface="Cambria Math" panose="02040503050406030204" pitchFamily="18" charset="0"/>
                </a:rPr>
                <a:t>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371475</xdr:colOff>
      <xdr:row>107</xdr:row>
      <xdr:rowOff>85725</xdr:rowOff>
    </xdr:from>
    <xdr:ext cx="10041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6251A59-AA44-4A82-8502-9B248E63DDBD}"/>
                </a:ext>
              </a:extLst>
            </xdr:cNvPr>
            <xdr:cNvSpPr txBox="1"/>
          </xdr:nvSpPr>
          <xdr:spPr>
            <a:xfrm>
              <a:off x="4286250" y="6962775"/>
              <a:ext cx="100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𝐷𝑅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𝐺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sub>
                    </m:sSub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6251A59-AA44-4A82-8502-9B248E63DDBD}"/>
                </a:ext>
              </a:extLst>
            </xdr:cNvPr>
            <xdr:cNvSpPr txBox="1"/>
          </xdr:nvSpPr>
          <xdr:spPr>
            <a:xfrm>
              <a:off x="4286250" y="6962775"/>
              <a:ext cx="100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fr-FR" sz="1100" b="0" i="0">
                  <a:latin typeface="Cambria Math" panose="02040503050406030204" pitchFamily="18" charset="0"/>
                </a:rPr>
                <a:t>𝐷𝑅</a:t>
              </a:r>
              <a:r>
                <a:rPr lang="en-US" sz="1100" i="0">
                  <a:latin typeface="Cambria Math" panose="02040503050406030204" pitchFamily="18" charset="0"/>
                </a:rPr>
                <a:t>𝐴=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𝐺_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−𝐹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485775</xdr:colOff>
      <xdr:row>24</xdr:row>
      <xdr:rowOff>19050</xdr:rowOff>
    </xdr:from>
    <xdr:ext cx="561949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9ABAE2F-77F3-4BBC-B34E-51674B33D205}"/>
                </a:ext>
                <a:ext uri="{147F2762-F138-4A5C-976F-8EAC2B608ADB}">
                  <a16:predDERef xmlns:a16="http://schemas.microsoft.com/office/drawing/2014/main" pred="{76251A59-AA44-4A82-8502-9B248E63DDBD}"/>
                </a:ext>
              </a:extLst>
            </xdr:cNvPr>
            <xdr:cNvSpPr txBox="1"/>
          </xdr:nvSpPr>
          <xdr:spPr>
            <a:xfrm>
              <a:off x="4600575" y="4848225"/>
              <a:ext cx="56194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fr-FR" sz="1100" b="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𝑚𝑐</m:t>
                            </m:r>
                          </m:sub>
                        </m:sSub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𝑎𝑚𝑐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9ABAE2F-77F3-4BBC-B34E-51674B33D205}"/>
                </a:ext>
              </a:extLst>
            </xdr:cNvPr>
            <xdr:cNvSpPr txBox="1"/>
          </xdr:nvSpPr>
          <xdr:spPr>
            <a:xfrm>
              <a:off x="4600575" y="9410700"/>
              <a:ext cx="56194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P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𝑚𝑐</a:t>
              </a:r>
              <a:r>
                <a:rPr lang="en-US" sz="1100" b="0" i="0">
                  <a:solidFill>
                    <a:srgbClr val="836967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fr-FR" sz="1100" b="0" i="0">
                  <a:latin typeface="Cambria Math" panose="02040503050406030204" pitchFamily="18" charset="0"/>
                </a:rPr>
                <a:t>𝑎𝑚𝑐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371475</xdr:colOff>
      <xdr:row>31</xdr:row>
      <xdr:rowOff>95250</xdr:rowOff>
    </xdr:from>
    <xdr:ext cx="95725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AF43BA5-3E81-4289-A2FD-7AC2115570C6}"/>
                </a:ext>
              </a:extLst>
            </xdr:cNvPr>
            <xdr:cNvSpPr txBox="1"/>
          </xdr:nvSpPr>
          <xdr:spPr>
            <a:xfrm>
              <a:off x="4486275" y="10896600"/>
              <a:ext cx="95725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𝑐𝑎𝑙</m:t>
                        </m:r>
                      </m:sub>
                    </m:sSub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𝑎𝑐𝑑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AF43BA5-3E81-4289-A2FD-7AC2115570C6}"/>
                </a:ext>
              </a:extLst>
            </xdr:cNvPr>
            <xdr:cNvSpPr txBox="1"/>
          </xdr:nvSpPr>
          <xdr:spPr>
            <a:xfrm>
              <a:off x="4486275" y="10896600"/>
              <a:ext cx="95725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𝐹</a:t>
              </a:r>
              <a:r>
                <a:rPr lang="en-US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fr-FR" sz="1100" b="0" i="0">
                  <a:latin typeface="Cambria Math" panose="02040503050406030204" pitchFamily="18" charset="0"/>
                </a:rPr>
                <a:t>𝑐𝑎𝑙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fr-FR" sz="1100" b="0" i="0">
                  <a:latin typeface="Cambria Math" panose="02040503050406030204" pitchFamily="18" charset="0"/>
                </a:rPr>
                <a:t>𝑛.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.𝑎𝑐𝑑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504825</xdr:colOff>
      <xdr:row>39</xdr:row>
      <xdr:rowOff>95250</xdr:rowOff>
    </xdr:from>
    <xdr:ext cx="743216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D768862-D1E8-4F36-A61F-417DF08AACD0}"/>
                </a:ext>
              </a:extLst>
            </xdr:cNvPr>
            <xdr:cNvSpPr txBox="1"/>
          </xdr:nvSpPr>
          <xdr:spPr>
            <a:xfrm>
              <a:off x="4619625" y="12477750"/>
              <a:ext cx="743216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𝑐𝑝</m:t>
                        </m:r>
                      </m:sub>
                    </m:sSub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𝑐𝑎𝑙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𝜆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D768862-D1E8-4F36-A61F-417DF08AACD0}"/>
                </a:ext>
              </a:extLst>
            </xdr:cNvPr>
            <xdr:cNvSpPr txBox="1"/>
          </xdr:nvSpPr>
          <xdr:spPr>
            <a:xfrm>
              <a:off x="4619625" y="12477750"/>
              <a:ext cx="743216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𝐹</a:t>
              </a:r>
              <a:r>
                <a:rPr lang="en-US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fr-FR" sz="1100" b="0" i="0">
                  <a:latin typeface="Cambria Math" panose="02040503050406030204" pitchFamily="18" charset="0"/>
                </a:rPr>
                <a:t>𝑐𝑝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𝑐𝑎𝑙</a:t>
              </a:r>
              <a:r>
                <a:rPr lang="fr-FR" sz="1100" b="0" i="0">
                  <a:latin typeface="Cambria Math" panose="02040503050406030204" pitchFamily="18" charset="0"/>
                </a:rPr>
                <a:t>.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495300</xdr:colOff>
      <xdr:row>46</xdr:row>
      <xdr:rowOff>85725</xdr:rowOff>
    </xdr:from>
    <xdr:ext cx="802527" cy="184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90306F4-66F5-4B6D-AE12-6B0DC9789729}"/>
                </a:ext>
              </a:extLst>
            </xdr:cNvPr>
            <xdr:cNvSpPr txBox="1"/>
          </xdr:nvSpPr>
          <xdr:spPr>
            <a:xfrm>
              <a:off x="4610100" y="9296400"/>
              <a:ext cx="802527" cy="1847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rgbClr val="836967"/>
                        </a:solidFill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𝑐𝑝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𝐷𝑖𝑠𝑐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90306F4-66F5-4B6D-AE12-6B0DC9789729}"/>
                </a:ext>
              </a:extLst>
            </xdr:cNvPr>
            <xdr:cNvSpPr txBox="1"/>
          </xdr:nvSpPr>
          <xdr:spPr>
            <a:xfrm>
              <a:off x="4610100" y="9296400"/>
              <a:ext cx="802527" cy="1847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𝑇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𝑐𝑝</a:t>
              </a:r>
              <a:r>
                <a:rPr lang="fr-FR" sz="1100" b="0" i="0">
                  <a:latin typeface="Cambria Math" panose="02040503050406030204" pitchFamily="18" charset="0"/>
                </a:rPr>
                <a:t>.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𝐷𝑖𝑠𝑐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609600</xdr:colOff>
      <xdr:row>53</xdr:row>
      <xdr:rowOff>47625</xdr:rowOff>
    </xdr:from>
    <xdr:ext cx="44358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2AC925C9-1B2C-44E4-B8FC-87386DAAC6F1}"/>
                </a:ext>
              </a:extLst>
            </xdr:cNvPr>
            <xdr:cNvSpPr txBox="1"/>
          </xdr:nvSpPr>
          <xdr:spPr>
            <a:xfrm>
              <a:off x="4724400" y="10706100"/>
              <a:ext cx="44358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</m:sub>
                    </m:sSub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2AC925C9-1B2C-44E4-B8FC-87386DAAC6F1}"/>
                </a:ext>
              </a:extLst>
            </xdr:cNvPr>
            <xdr:cNvSpPr txBox="1"/>
          </xdr:nvSpPr>
          <xdr:spPr>
            <a:xfrm>
              <a:off x="4724400" y="10706100"/>
              <a:ext cx="44358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i="0">
                  <a:solidFill>
                    <a:srgbClr val="836967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fr-FR" sz="1100" b="0" i="0">
                  <a:latin typeface="Cambria Math" panose="02040503050406030204" pitchFamily="18" charset="0"/>
                </a:rPr>
                <a:t>𝑑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619125</xdr:colOff>
      <xdr:row>61</xdr:row>
      <xdr:rowOff>38100</xdr:rowOff>
    </xdr:from>
    <xdr:ext cx="43864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CE3FF8F-459D-4C90-9541-EEC23FED3900}"/>
                </a:ext>
              </a:extLst>
            </xdr:cNvPr>
            <xdr:cNvSpPr txBox="1"/>
          </xdr:nvSpPr>
          <xdr:spPr>
            <a:xfrm>
              <a:off x="4733925" y="12315825"/>
              <a:ext cx="43864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𝑏</m:t>
                            </m:r>
                          </m:sub>
                        </m:sSub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CE3FF8F-459D-4C90-9541-EEC23FED3900}"/>
                </a:ext>
              </a:extLst>
            </xdr:cNvPr>
            <xdr:cNvSpPr txBox="1"/>
          </xdr:nvSpPr>
          <xdr:spPr>
            <a:xfrm>
              <a:off x="4733925" y="12315825"/>
              <a:ext cx="43864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</a:t>
              </a:r>
              <a:r>
                <a:rPr lang="en-US" sz="1100" b="0" i="0">
                  <a:solidFill>
                    <a:srgbClr val="836967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fr-FR" sz="1100" b="0" i="0">
                  <a:latin typeface="Cambria Math" panose="02040503050406030204" pitchFamily="18" charset="0"/>
                </a:rPr>
                <a:t>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571500</xdr:colOff>
      <xdr:row>75</xdr:row>
      <xdr:rowOff>23812</xdr:rowOff>
    </xdr:from>
    <xdr:ext cx="626518" cy="339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D1250DE5-00EA-41AB-B382-192A8A774594}"/>
                </a:ext>
              </a:extLst>
            </xdr:cNvPr>
            <xdr:cNvSpPr txBox="1"/>
          </xdr:nvSpPr>
          <xdr:spPr>
            <a:xfrm>
              <a:off x="4686300" y="14158912"/>
              <a:ext cx="626518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 panose="02040503050406030204" pitchFamily="18" charset="0"/>
                      </a:rPr>
                      <m:t>𝑑𝑖𝑠𝑡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𝑣</m:t>
                            </m:r>
                          </m:e>
                          <m:sup>
                            <m:r>
                              <a:rPr lang="fr-FR" sz="11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i="0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D1250DE5-00EA-41AB-B382-192A8A774594}"/>
                </a:ext>
              </a:extLst>
            </xdr:cNvPr>
            <xdr:cNvSpPr txBox="1"/>
          </xdr:nvSpPr>
          <xdr:spPr>
            <a:xfrm>
              <a:off x="4686300" y="14158912"/>
              <a:ext cx="626518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𝑑𝑖𝑠𝑡</a:t>
              </a:r>
              <a:r>
                <a:rPr lang="en-US" sz="1100" i="0">
                  <a:latin typeface="Cambria Math" panose="02040503050406030204" pitchFamily="18" charset="0"/>
                </a:rPr>
                <a:t>=𝑣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fr-FR" sz="1100" b="0" i="0">
                  <a:latin typeface="Cambria Math" panose="02040503050406030204" pitchFamily="18" charset="0"/>
                </a:rPr>
                <a:t>2</a:t>
              </a:r>
              <a:r>
                <a:rPr lang="en-US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100" i="0">
                  <a:latin typeface="Cambria Math" panose="02040503050406030204" pitchFamily="18" charset="0"/>
                </a:rPr>
                <a:t>2𝑎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695325</xdr:colOff>
      <xdr:row>80</xdr:row>
      <xdr:rowOff>47625</xdr:rowOff>
    </xdr:from>
    <xdr:ext cx="356828" cy="2902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1CF04BA-F3A0-40F7-BB6D-4AA374800231}"/>
                </a:ext>
              </a:extLst>
            </xdr:cNvPr>
            <xdr:cNvSpPr txBox="1"/>
          </xdr:nvSpPr>
          <xdr:spPr>
            <a:xfrm>
              <a:off x="4810125" y="16182975"/>
              <a:ext cx="356828" cy="2902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𝑣</m:t>
                        </m:r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1CF04BA-F3A0-40F7-BB6D-4AA374800231}"/>
                </a:ext>
              </a:extLst>
            </xdr:cNvPr>
            <xdr:cNvSpPr txBox="1"/>
          </xdr:nvSpPr>
          <xdr:spPr>
            <a:xfrm>
              <a:off x="4810125" y="16182975"/>
              <a:ext cx="356828" cy="2902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𝑣</a:t>
              </a:r>
              <a:r>
                <a:rPr lang="en-US" sz="1100" b="0" i="0">
                  <a:solidFill>
                    <a:srgbClr val="836967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fr-FR" sz="1100" b="0" i="0">
                  <a:latin typeface="Cambria Math" panose="02040503050406030204" pitchFamily="18" charset="0"/>
                </a:rPr>
                <a:t>𝑎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9"/>
  <sheetViews>
    <sheetView tabSelected="1" zoomScale="90" zoomScaleNormal="90" workbookViewId="0">
      <selection activeCell="H6" sqref="H6"/>
    </sheetView>
  </sheetViews>
  <sheetFormatPr defaultRowHeight="15"/>
  <cols>
    <col min="2" max="2" width="52.5703125" customWidth="1"/>
    <col min="3" max="3" width="15.7109375" customWidth="1"/>
    <col min="4" max="4" width="9.28515625" customWidth="1"/>
    <col min="5" max="5" width="11.5703125" customWidth="1"/>
    <col min="7" max="7" width="49.5703125" customWidth="1"/>
    <col min="8" max="8" width="15.7109375" customWidth="1"/>
    <col min="9" max="9" width="9.28515625" customWidth="1"/>
    <col min="12" max="12" width="49.5703125" customWidth="1"/>
    <col min="13" max="13" width="15.7109375" customWidth="1"/>
    <col min="14" max="15" width="9.28515625" customWidth="1"/>
  </cols>
  <sheetData>
    <row r="2" spans="1:15" ht="15.75" thickBot="1"/>
    <row r="3" spans="1:15" ht="15.75" thickBot="1">
      <c r="B3" s="1" t="s">
        <v>0</v>
      </c>
      <c r="C3" s="1" t="s">
        <v>1</v>
      </c>
      <c r="D3" s="1" t="s">
        <v>2</v>
      </c>
      <c r="G3" s="1" t="s">
        <v>3</v>
      </c>
      <c r="H3" s="1" t="s">
        <v>1</v>
      </c>
      <c r="I3" s="1" t="s">
        <v>2</v>
      </c>
      <c r="L3" s="1" t="s">
        <v>4</v>
      </c>
    </row>
    <row r="4" spans="1:15" ht="15.75" thickBot="1">
      <c r="B4" s="2" t="s">
        <v>5</v>
      </c>
      <c r="C4" s="3">
        <v>9.81</v>
      </c>
      <c r="D4" s="5" t="s">
        <v>6</v>
      </c>
      <c r="G4" s="2" t="s">
        <v>7</v>
      </c>
      <c r="H4" s="35">
        <v>100</v>
      </c>
      <c r="I4" s="6" t="s">
        <v>8</v>
      </c>
      <c r="L4" s="2" t="s">
        <v>9</v>
      </c>
    </row>
    <row r="5" spans="1:15" ht="15.75" thickBot="1">
      <c r="B5" s="2" t="s">
        <v>10</v>
      </c>
      <c r="C5" s="35">
        <v>270</v>
      </c>
      <c r="D5" s="5" t="s">
        <v>11</v>
      </c>
      <c r="G5" s="2" t="s">
        <v>12</v>
      </c>
      <c r="H5" s="35">
        <v>4</v>
      </c>
      <c r="I5" s="6" t="s">
        <v>13</v>
      </c>
      <c r="L5" s="2" t="s">
        <v>14</v>
      </c>
    </row>
    <row r="6" spans="1:15" ht="15.75" thickBot="1">
      <c r="B6" s="12" t="s">
        <v>15</v>
      </c>
      <c r="C6" s="42">
        <v>600</v>
      </c>
      <c r="D6" s="5" t="s">
        <v>16</v>
      </c>
      <c r="G6" s="2" t="s">
        <v>17</v>
      </c>
      <c r="H6" s="35">
        <v>17.5</v>
      </c>
      <c r="I6" s="5" t="s">
        <v>16</v>
      </c>
      <c r="L6" s="2" t="s">
        <v>18</v>
      </c>
    </row>
    <row r="7" spans="1:15" ht="15.75" thickBot="1">
      <c r="A7" s="64" t="s">
        <v>19</v>
      </c>
      <c r="B7" s="38" t="s">
        <v>20</v>
      </c>
      <c r="C7" s="44">
        <v>0</v>
      </c>
      <c r="D7" s="41" t="s">
        <v>16</v>
      </c>
      <c r="G7" s="2" t="s">
        <v>21</v>
      </c>
      <c r="H7" s="35">
        <v>22</v>
      </c>
      <c r="I7" s="5" t="s">
        <v>16</v>
      </c>
      <c r="L7" s="2" t="s">
        <v>22</v>
      </c>
    </row>
    <row r="8" spans="1:15" ht="15.75" customHeight="1" thickBot="1">
      <c r="A8" s="65"/>
      <c r="B8" s="39" t="s">
        <v>23</v>
      </c>
      <c r="C8" s="45">
        <v>0</v>
      </c>
      <c r="D8" s="41" t="s">
        <v>16</v>
      </c>
      <c r="G8" s="2" t="s">
        <v>24</v>
      </c>
      <c r="H8" s="36">
        <v>4</v>
      </c>
      <c r="I8" s="6" t="s">
        <v>13</v>
      </c>
      <c r="L8" s="2" t="s">
        <v>25</v>
      </c>
    </row>
    <row r="9" spans="1:15" ht="15.75" customHeight="1" thickBot="1">
      <c r="A9" s="57"/>
      <c r="B9" s="40" t="s">
        <v>26</v>
      </c>
      <c r="C9" s="46">
        <v>0</v>
      </c>
      <c r="D9" s="41" t="s">
        <v>16</v>
      </c>
      <c r="G9" s="2" t="s">
        <v>27</v>
      </c>
      <c r="H9" s="35">
        <v>24</v>
      </c>
      <c r="I9" s="5" t="s">
        <v>16</v>
      </c>
    </row>
    <row r="10" spans="1:15" ht="15.75" customHeight="1" thickBot="1">
      <c r="A10" s="22"/>
      <c r="B10" s="37" t="s">
        <v>28</v>
      </c>
      <c r="C10" s="43">
        <v>125</v>
      </c>
      <c r="D10" s="5" t="s">
        <v>16</v>
      </c>
      <c r="G10" s="2" t="s">
        <v>29</v>
      </c>
      <c r="H10" s="35">
        <v>160</v>
      </c>
      <c r="I10" s="6" t="s">
        <v>16</v>
      </c>
    </row>
    <row r="11" spans="1:15" ht="15.75" thickBot="1">
      <c r="B11" s="4" t="s">
        <v>30</v>
      </c>
      <c r="C11" s="3">
        <v>0.7</v>
      </c>
      <c r="D11" s="6" t="s">
        <v>13</v>
      </c>
      <c r="G11" s="4" t="s">
        <v>31</v>
      </c>
      <c r="H11" s="35">
        <v>0.4</v>
      </c>
      <c r="I11" s="6" t="s">
        <v>13</v>
      </c>
    </row>
    <row r="12" spans="1:15" ht="15.75" thickBot="1">
      <c r="B12" s="15"/>
      <c r="C12" s="13"/>
      <c r="D12" s="14"/>
      <c r="G12" s="10"/>
      <c r="H12" s="8"/>
      <c r="I12" s="11"/>
      <c r="L12" s="1" t="s">
        <v>32</v>
      </c>
      <c r="M12" s="1" t="s">
        <v>1</v>
      </c>
      <c r="N12" s="1" t="s">
        <v>2</v>
      </c>
    </row>
    <row r="13" spans="1:15" ht="15.75" thickBot="1">
      <c r="L13" s="2" t="s">
        <v>33</v>
      </c>
      <c r="M13" s="3">
        <f>H4*H5</f>
        <v>400</v>
      </c>
      <c r="N13" s="6" t="s">
        <v>8</v>
      </c>
    </row>
    <row r="14" spans="1:15" ht="15.75" thickBot="1">
      <c r="L14" s="2" t="s">
        <v>34</v>
      </c>
      <c r="M14" s="3">
        <f>(22/7)*(H6/2)^2</f>
        <v>240.625</v>
      </c>
      <c r="N14" s="5" t="s">
        <v>35</v>
      </c>
    </row>
    <row r="15" spans="1:15" ht="15.75" thickBot="1">
      <c r="L15" s="2" t="s">
        <v>36</v>
      </c>
      <c r="M15" s="3">
        <f>(22/7)*(H7/2)^2</f>
        <v>380.28571428571428</v>
      </c>
      <c r="N15" s="5" t="s">
        <v>35</v>
      </c>
    </row>
    <row r="16" spans="1:15">
      <c r="M16" s="7"/>
      <c r="N16" s="8"/>
      <c r="O16" s="11"/>
    </row>
    <row r="17" spans="2:15">
      <c r="M17" s="7"/>
      <c r="N17" s="8"/>
      <c r="O17" s="9"/>
    </row>
    <row r="18" spans="2:15">
      <c r="M18" s="10"/>
      <c r="N18" s="8"/>
      <c r="O18" s="11"/>
    </row>
    <row r="19" spans="2:15" ht="19.5" thickBot="1">
      <c r="B19" s="21" t="s">
        <v>37</v>
      </c>
      <c r="M19" s="16"/>
      <c r="N19" s="16"/>
      <c r="O19" s="16"/>
    </row>
    <row r="20" spans="2:15">
      <c r="B20" s="47" t="s">
        <v>38</v>
      </c>
      <c r="C20" s="56" t="s">
        <v>39</v>
      </c>
      <c r="D20" s="48">
        <f>M13</f>
        <v>400</v>
      </c>
      <c r="M20" s="16"/>
      <c r="N20" s="16"/>
      <c r="O20" s="16"/>
    </row>
    <row r="21" spans="2:15" ht="15.75" thickBot="1">
      <c r="C21" s="57"/>
      <c r="D21" s="49"/>
      <c r="O21" s="16"/>
    </row>
    <row r="22" spans="2:15">
      <c r="M22" s="16"/>
      <c r="N22" s="16"/>
    </row>
    <row r="23" spans="2:15">
      <c r="M23" s="16"/>
      <c r="N23" s="16"/>
    </row>
    <row r="24" spans="2:15" ht="19.5" thickBot="1">
      <c r="B24" s="21" t="s">
        <v>40</v>
      </c>
      <c r="M24" s="16"/>
      <c r="N24" s="16"/>
    </row>
    <row r="25" spans="2:15">
      <c r="B25" s="47" t="s">
        <v>41</v>
      </c>
      <c r="C25" s="59"/>
      <c r="D25" s="59"/>
      <c r="E25" s="60" t="s">
        <v>42</v>
      </c>
      <c r="F25" s="48">
        <f>D20/M14</f>
        <v>1.6623376623376624</v>
      </c>
    </row>
    <row r="26" spans="2:15" ht="15.75" thickBot="1">
      <c r="C26" s="59"/>
      <c r="D26" s="59"/>
      <c r="E26" s="61"/>
      <c r="F26" s="49"/>
    </row>
    <row r="30" spans="2:15" ht="18.75">
      <c r="B30" s="21" t="s">
        <v>43</v>
      </c>
    </row>
    <row r="31" spans="2:15" ht="15.75" thickBot="1"/>
    <row r="32" spans="2:15">
      <c r="B32" s="66" t="s">
        <v>44</v>
      </c>
      <c r="C32" s="58"/>
      <c r="D32" s="58"/>
      <c r="E32" s="56" t="s">
        <v>45</v>
      </c>
      <c r="F32" s="48">
        <f>H8*F25*M15</f>
        <v>2528.6530612244901</v>
      </c>
    </row>
    <row r="33" spans="2:6" ht="15.75" thickBot="1">
      <c r="B33" s="67"/>
      <c r="C33" s="58"/>
      <c r="D33" s="58"/>
      <c r="E33" s="57"/>
      <c r="F33" s="49"/>
    </row>
    <row r="38" spans="2:6" ht="18.75">
      <c r="B38" s="21" t="s">
        <v>46</v>
      </c>
    </row>
    <row r="39" spans="2:6" ht="15.75" thickBot="1"/>
    <row r="40" spans="2:6">
      <c r="C40" s="58"/>
      <c r="D40" s="58"/>
      <c r="E40" s="56" t="s">
        <v>47</v>
      </c>
      <c r="F40" s="48">
        <f>F32*H11</f>
        <v>1011.4612244897961</v>
      </c>
    </row>
    <row r="41" spans="2:6" ht="15.75" thickBot="1">
      <c r="C41" s="58"/>
      <c r="D41" s="58"/>
      <c r="E41" s="57"/>
      <c r="F41" s="49"/>
    </row>
    <row r="45" spans="2:6" ht="18.75">
      <c r="B45" s="21" t="s">
        <v>48</v>
      </c>
    </row>
    <row r="46" spans="2:6" ht="15.75" thickBot="1"/>
    <row r="47" spans="2:6">
      <c r="B47" s="47" t="s">
        <v>49</v>
      </c>
      <c r="C47" s="58"/>
      <c r="D47" s="58"/>
      <c r="E47" s="56" t="s">
        <v>50</v>
      </c>
      <c r="F47" s="48">
        <f>F40*H10</f>
        <v>161833.79591836737</v>
      </c>
    </row>
    <row r="48" spans="2:6" ht="15.75" thickBot="1">
      <c r="C48" s="58"/>
      <c r="D48" s="58"/>
      <c r="E48" s="57"/>
      <c r="F48" s="49"/>
    </row>
    <row r="52" spans="2:6" ht="18.75">
      <c r="B52" s="21" t="s">
        <v>51</v>
      </c>
    </row>
    <row r="53" spans="2:6" ht="15.75" thickBot="1"/>
    <row r="54" spans="2:6">
      <c r="B54" s="66" t="s">
        <v>52</v>
      </c>
      <c r="C54" s="58"/>
      <c r="D54" s="58"/>
      <c r="E54" s="56" t="s">
        <v>53</v>
      </c>
      <c r="F54" s="48">
        <f>F47/C10</f>
        <v>1294.670367346939</v>
      </c>
    </row>
    <row r="55" spans="2:6">
      <c r="B55" s="67"/>
      <c r="C55" s="58"/>
      <c r="D55" s="58"/>
      <c r="E55" s="57"/>
      <c r="F55" s="49"/>
    </row>
    <row r="60" spans="2:6" ht="18.75">
      <c r="B60" s="21" t="s">
        <v>54</v>
      </c>
    </row>
    <row r="61" spans="2:6" ht="15.75" thickBot="1"/>
    <row r="62" spans="2:6">
      <c r="B62" s="47" t="s">
        <v>55</v>
      </c>
      <c r="C62" s="58"/>
      <c r="D62" s="58"/>
      <c r="E62" s="51" t="s">
        <v>56</v>
      </c>
      <c r="F62" s="53">
        <f>F54/C5</f>
        <v>4.7950754346182922</v>
      </c>
    </row>
    <row r="63" spans="2:6" ht="15.75" thickBot="1">
      <c r="C63" s="58"/>
      <c r="D63" s="58"/>
      <c r="E63" s="52"/>
      <c r="F63" s="54"/>
    </row>
    <row r="69" spans="2:13" ht="15.75" thickBot="1"/>
    <row r="70" spans="2:13" ht="19.5" thickTop="1">
      <c r="B70" s="24" t="s">
        <v>57</v>
      </c>
      <c r="C70" s="25"/>
      <c r="D70" s="25"/>
      <c r="E70" s="25"/>
      <c r="F70" s="26"/>
    </row>
    <row r="71" spans="2:13">
      <c r="B71" s="27"/>
      <c r="C71" s="28"/>
      <c r="D71" s="28"/>
      <c r="E71" s="28"/>
      <c r="F71" s="29"/>
    </row>
    <row r="72" spans="2:13">
      <c r="B72" s="27"/>
      <c r="C72" s="28"/>
      <c r="D72" s="28"/>
      <c r="E72" s="28"/>
      <c r="F72" s="29"/>
    </row>
    <row r="73" spans="2:13">
      <c r="B73" s="30" t="s">
        <v>58</v>
      </c>
      <c r="C73" s="23">
        <f>40/3.6</f>
        <v>11.111111111111111</v>
      </c>
      <c r="D73" s="28"/>
      <c r="E73" s="28"/>
      <c r="F73" s="29"/>
    </row>
    <row r="74" spans="2:13">
      <c r="B74" s="27"/>
      <c r="C74" s="28"/>
      <c r="D74" s="28"/>
      <c r="E74" s="28"/>
      <c r="F74" s="29"/>
    </row>
    <row r="75" spans="2:13" ht="15.75" thickBot="1">
      <c r="B75" s="27"/>
      <c r="C75" s="28"/>
      <c r="D75" s="28"/>
      <c r="E75" s="28"/>
      <c r="F75" s="29"/>
    </row>
    <row r="76" spans="2:13">
      <c r="B76" s="27"/>
      <c r="C76" s="50"/>
      <c r="D76" s="50"/>
      <c r="E76" s="51" t="s">
        <v>59</v>
      </c>
      <c r="F76" s="53">
        <f>(C73^2)/(2*F62)</f>
        <v>12.873289670497588</v>
      </c>
    </row>
    <row r="77" spans="2:13" ht="15.75" thickBot="1">
      <c r="B77" s="27"/>
      <c r="C77" s="50"/>
      <c r="D77" s="50"/>
      <c r="E77" s="52"/>
      <c r="F77" s="54"/>
      <c r="M77" s="17"/>
    </row>
    <row r="78" spans="2:13">
      <c r="B78" s="27"/>
      <c r="C78" s="28"/>
      <c r="D78" s="28"/>
      <c r="E78" s="28"/>
      <c r="F78" s="29"/>
    </row>
    <row r="79" spans="2:13">
      <c r="B79" s="27"/>
      <c r="C79" s="28"/>
      <c r="D79" s="28"/>
      <c r="E79" s="28"/>
      <c r="F79" s="29"/>
    </row>
    <row r="80" spans="2:13" ht="19.5" thickBot="1">
      <c r="B80" s="31" t="s">
        <v>60</v>
      </c>
      <c r="C80" s="28"/>
      <c r="D80" s="28"/>
      <c r="E80" s="28"/>
      <c r="F80" s="29"/>
    </row>
    <row r="81" spans="2:6">
      <c r="B81" s="27"/>
      <c r="C81" s="50"/>
      <c r="D81" s="50"/>
      <c r="E81" s="51" t="s">
        <v>61</v>
      </c>
      <c r="F81" s="53">
        <f>C73/F62</f>
        <v>2.3171921406895657</v>
      </c>
    </row>
    <row r="82" spans="2:6" ht="15.75" thickBot="1">
      <c r="B82" s="27"/>
      <c r="C82" s="50"/>
      <c r="D82" s="50"/>
      <c r="E82" s="52"/>
      <c r="F82" s="54"/>
    </row>
    <row r="83" spans="2:6" ht="15.75" thickBot="1">
      <c r="B83" s="32"/>
      <c r="C83" s="33"/>
      <c r="D83" s="33"/>
      <c r="E83" s="33"/>
      <c r="F83" s="34"/>
    </row>
    <row r="84" spans="2:6" ht="15.75" thickTop="1"/>
    <row r="88" spans="2:6" ht="18.75">
      <c r="B88" s="21" t="s">
        <v>62</v>
      </c>
    </row>
    <row r="90" spans="2:6" ht="15.75" thickBot="1"/>
    <row r="91" spans="2:6">
      <c r="B91" s="17" t="s">
        <v>63</v>
      </c>
      <c r="C91" s="58"/>
      <c r="D91" s="58"/>
      <c r="E91" s="56" t="s">
        <v>64</v>
      </c>
      <c r="F91" s="48">
        <f>C4*C5*(C8/C6)</f>
        <v>0</v>
      </c>
    </row>
    <row r="92" spans="2:6" ht="15.75" thickBot="1">
      <c r="C92" s="58"/>
      <c r="D92" s="58"/>
      <c r="E92" s="57"/>
      <c r="F92" s="49"/>
    </row>
    <row r="93" spans="2:6" ht="15.75" thickBot="1"/>
    <row r="94" spans="2:6">
      <c r="B94" s="17" t="s">
        <v>65</v>
      </c>
      <c r="C94" s="58"/>
      <c r="D94" s="58"/>
      <c r="E94" s="56" t="s">
        <v>66</v>
      </c>
      <c r="F94" s="48">
        <f>C5*C4*(C7/C6)</f>
        <v>0</v>
      </c>
    </row>
    <row r="95" spans="2:6" ht="15.75" thickBot="1">
      <c r="C95" s="58"/>
      <c r="D95" s="58"/>
      <c r="E95" s="57"/>
      <c r="F95" s="49"/>
    </row>
    <row r="98" spans="2:7" ht="18.75">
      <c r="B98" s="21" t="s">
        <v>67</v>
      </c>
    </row>
    <row r="100" spans="2:7" ht="15.75" thickBot="1"/>
    <row r="101" spans="2:7">
      <c r="B101" s="20" t="s">
        <v>68</v>
      </c>
      <c r="C101" s="58"/>
      <c r="D101" s="58"/>
      <c r="E101" s="51" t="s">
        <v>69</v>
      </c>
      <c r="F101" s="62">
        <f>(C5*C9*F62)/C6</f>
        <v>0</v>
      </c>
      <c r="G101" s="55" t="s">
        <v>70</v>
      </c>
    </row>
    <row r="102" spans="2:7" ht="15.75" thickBot="1">
      <c r="B102" s="18"/>
      <c r="C102" s="58"/>
      <c r="D102" s="58"/>
      <c r="E102" s="52"/>
      <c r="F102" s="63"/>
      <c r="G102" s="55"/>
    </row>
    <row r="103" spans="2:7">
      <c r="C103" s="19"/>
      <c r="D103" s="19"/>
    </row>
    <row r="104" spans="2:7" ht="15.75" thickBot="1"/>
    <row r="105" spans="2:7">
      <c r="B105" s="17" t="s">
        <v>71</v>
      </c>
      <c r="C105" s="58"/>
      <c r="D105" s="58"/>
      <c r="E105" s="56" t="s">
        <v>72</v>
      </c>
      <c r="F105" s="48">
        <f>F91+F101</f>
        <v>0</v>
      </c>
    </row>
    <row r="106" spans="2:7" ht="15.75" thickBot="1">
      <c r="C106" s="58"/>
      <c r="D106" s="58"/>
      <c r="E106" s="57"/>
      <c r="F106" s="49"/>
    </row>
    <row r="107" spans="2:7" ht="15.75" thickBot="1"/>
    <row r="108" spans="2:7">
      <c r="B108" s="17" t="s">
        <v>73</v>
      </c>
      <c r="C108" s="58"/>
      <c r="D108" s="58"/>
      <c r="E108" s="56" t="s">
        <v>74</v>
      </c>
      <c r="F108" s="48">
        <f>F94-F101</f>
        <v>0</v>
      </c>
    </row>
    <row r="109" spans="2:7" ht="15.75" thickBot="1">
      <c r="C109" s="58"/>
      <c r="D109" s="58"/>
      <c r="E109" s="57"/>
      <c r="F109" s="49"/>
    </row>
  </sheetData>
  <mergeCells count="45">
    <mergeCell ref="A7:A9"/>
    <mergeCell ref="B54:B55"/>
    <mergeCell ref="C54:D55"/>
    <mergeCell ref="F105:F106"/>
    <mergeCell ref="C91:D92"/>
    <mergeCell ref="C94:D95"/>
    <mergeCell ref="E91:E92"/>
    <mergeCell ref="E94:E95"/>
    <mergeCell ref="F91:F92"/>
    <mergeCell ref="F94:F95"/>
    <mergeCell ref="B32:B33"/>
    <mergeCell ref="C32:D33"/>
    <mergeCell ref="E32:E33"/>
    <mergeCell ref="F32:F33"/>
    <mergeCell ref="C40:D41"/>
    <mergeCell ref="E40:E41"/>
    <mergeCell ref="F108:F109"/>
    <mergeCell ref="C20:C21"/>
    <mergeCell ref="D20:D21"/>
    <mergeCell ref="C25:D26"/>
    <mergeCell ref="E25:E26"/>
    <mergeCell ref="F25:F26"/>
    <mergeCell ref="C47:D48"/>
    <mergeCell ref="E47:E48"/>
    <mergeCell ref="F47:F48"/>
    <mergeCell ref="C105:D106"/>
    <mergeCell ref="C108:D109"/>
    <mergeCell ref="C101:D102"/>
    <mergeCell ref="E101:E102"/>
    <mergeCell ref="F101:F102"/>
    <mergeCell ref="E105:E106"/>
    <mergeCell ref="E108:E109"/>
    <mergeCell ref="F40:F41"/>
    <mergeCell ref="C81:D82"/>
    <mergeCell ref="E81:E82"/>
    <mergeCell ref="F81:F82"/>
    <mergeCell ref="G101:G102"/>
    <mergeCell ref="E54:E55"/>
    <mergeCell ref="F54:F55"/>
    <mergeCell ref="C62:D63"/>
    <mergeCell ref="E62:E63"/>
    <mergeCell ref="F62:F63"/>
    <mergeCell ref="C76:D77"/>
    <mergeCell ref="E76:E77"/>
    <mergeCell ref="F76:F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LAZREK</dc:creator>
  <cp:keywords/>
  <dc:description/>
  <cp:lastModifiedBy/>
  <cp:revision/>
  <dcterms:created xsi:type="dcterms:W3CDTF">2015-06-05T18:17:20Z</dcterms:created>
  <dcterms:modified xsi:type="dcterms:W3CDTF">2020-11-18T22:14:43Z</dcterms:modified>
  <cp:category/>
  <cp:contentStatus/>
</cp:coreProperties>
</file>